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gher\Desktop\Edifici antisismici, nuova edizione\Calcoli\"/>
    </mc:Choice>
  </mc:AlternateContent>
  <bookViews>
    <workbookView xWindow="0" yWindow="75" windowWidth="19035" windowHeight="9210" activeTab="6"/>
  </bookViews>
  <sheets>
    <sheet name="rig-2 t em" sheetId="6" r:id="rId1"/>
    <sheet name="rig-1 t em" sheetId="7" r:id="rId2"/>
    <sheet name="def-2 t em" sheetId="10" r:id="rId3"/>
    <sheet name="def-1 t em" sheetId="11" r:id="rId4"/>
    <sheet name="def-2 t sp" sheetId="8" r:id="rId5"/>
    <sheet name="def-1 t sp" sheetId="9" r:id="rId6"/>
    <sheet name="Riepilogo" sheetId="12" r:id="rId7"/>
  </sheets>
  <calcPr calcId="152511"/>
</workbook>
</file>

<file path=xl/calcChain.xml><?xml version="1.0" encoding="utf-8"?>
<calcChain xmlns="http://schemas.openxmlformats.org/spreadsheetml/2006/main">
  <c r="M14" i="12" l="1"/>
  <c r="L14" i="12"/>
  <c r="K14" i="12"/>
  <c r="J14" i="12"/>
  <c r="I14" i="12"/>
  <c r="H14" i="12"/>
  <c r="G14" i="12"/>
  <c r="F14" i="12"/>
  <c r="M12" i="12"/>
  <c r="L12" i="12"/>
  <c r="G12" i="12"/>
  <c r="H12" i="12"/>
  <c r="I12" i="12"/>
  <c r="J12" i="12"/>
  <c r="K12" i="12"/>
  <c r="F12" i="12"/>
  <c r="F2" i="12" l="1"/>
  <c r="F3" i="12"/>
  <c r="F4" i="12"/>
  <c r="F5" i="12"/>
  <c r="F7" i="12"/>
  <c r="F6" i="12"/>
  <c r="E7" i="12"/>
  <c r="M7" i="12" s="1"/>
  <c r="E6" i="12"/>
  <c r="E5" i="12"/>
  <c r="L5" i="12"/>
  <c r="E4" i="12"/>
  <c r="M4" i="12" s="1"/>
  <c r="E3" i="12"/>
  <c r="M3" i="12" s="1"/>
  <c r="E2" i="12"/>
  <c r="I8" i="12"/>
  <c r="H8" i="12"/>
  <c r="M6" i="12"/>
  <c r="K5" i="12"/>
  <c r="J5" i="12"/>
  <c r="K4" i="12"/>
  <c r="J4" i="12"/>
  <c r="K3" i="12"/>
  <c r="J3" i="12"/>
  <c r="J9" i="12" s="1"/>
  <c r="K2" i="12"/>
  <c r="K9" i="12" s="1"/>
  <c r="J2" i="12"/>
  <c r="G2" i="12"/>
  <c r="E32" i="11"/>
  <c r="G32" i="11" s="1"/>
  <c r="M32" i="11" s="1"/>
  <c r="O32" i="11" s="1"/>
  <c r="L31" i="11"/>
  <c r="E31" i="11"/>
  <c r="G31" i="11" s="1"/>
  <c r="L30" i="11"/>
  <c r="E30" i="11"/>
  <c r="G30" i="11" s="1"/>
  <c r="O28" i="11"/>
  <c r="L28" i="11"/>
  <c r="G28" i="11"/>
  <c r="L27" i="11"/>
  <c r="M31" i="11" s="1"/>
  <c r="O31" i="11" s="1"/>
  <c r="G27" i="11"/>
  <c r="I26" i="11" s="1"/>
  <c r="I27" i="11" s="1"/>
  <c r="C27" i="11"/>
  <c r="L26" i="11"/>
  <c r="O26" i="11" s="1"/>
  <c r="G26" i="11"/>
  <c r="C26" i="11"/>
  <c r="K21" i="11"/>
  <c r="J21" i="11"/>
  <c r="H21" i="11"/>
  <c r="G21" i="11"/>
  <c r="L20" i="11"/>
  <c r="J20" i="11"/>
  <c r="I20" i="11"/>
  <c r="G20" i="11"/>
  <c r="L19" i="11"/>
  <c r="J19" i="11"/>
  <c r="I19" i="11"/>
  <c r="G19" i="11"/>
  <c r="J18" i="11"/>
  <c r="G18" i="11"/>
  <c r="I17" i="11"/>
  <c r="G17" i="11"/>
  <c r="L15" i="11"/>
  <c r="J15" i="11"/>
  <c r="L14" i="11"/>
  <c r="J14" i="11"/>
  <c r="L13" i="11"/>
  <c r="J13" i="11"/>
  <c r="J12" i="11"/>
  <c r="G12" i="11"/>
  <c r="I11" i="11"/>
  <c r="G11" i="11"/>
  <c r="L8" i="11"/>
  <c r="L2" i="11"/>
  <c r="M32" i="10"/>
  <c r="O32" i="10" s="1"/>
  <c r="G32" i="10"/>
  <c r="E32" i="10"/>
  <c r="L31" i="10"/>
  <c r="E31" i="10"/>
  <c r="G31" i="10" s="1"/>
  <c r="O30" i="10"/>
  <c r="M30" i="10"/>
  <c r="L30" i="10"/>
  <c r="E30" i="10"/>
  <c r="G30" i="10" s="1"/>
  <c r="O28" i="10"/>
  <c r="L28" i="10"/>
  <c r="G28" i="10"/>
  <c r="L27" i="10"/>
  <c r="M31" i="10" s="1"/>
  <c r="O31" i="10" s="1"/>
  <c r="G27" i="10"/>
  <c r="O26" i="10"/>
  <c r="L26" i="10"/>
  <c r="G26" i="10"/>
  <c r="C26" i="10"/>
  <c r="C27" i="10" s="1"/>
  <c r="K21" i="10"/>
  <c r="J21" i="10"/>
  <c r="H21" i="10"/>
  <c r="G21" i="10"/>
  <c r="L20" i="10"/>
  <c r="J20" i="10"/>
  <c r="I20" i="10"/>
  <c r="G20" i="10"/>
  <c r="L19" i="10"/>
  <c r="J19" i="10"/>
  <c r="I19" i="10"/>
  <c r="G19" i="10"/>
  <c r="J18" i="10"/>
  <c r="G18" i="10"/>
  <c r="I17" i="10"/>
  <c r="G17" i="10"/>
  <c r="L15" i="10"/>
  <c r="J15" i="10"/>
  <c r="L14" i="10"/>
  <c r="J14" i="10"/>
  <c r="L13" i="10"/>
  <c r="J13" i="10"/>
  <c r="J12" i="10"/>
  <c r="G12" i="10"/>
  <c r="I11" i="10"/>
  <c r="G11" i="10"/>
  <c r="L8" i="10"/>
  <c r="G32" i="9"/>
  <c r="M32" i="9" s="1"/>
  <c r="O32" i="9" s="1"/>
  <c r="E32" i="9"/>
  <c r="M31" i="9"/>
  <c r="O31" i="9" s="1"/>
  <c r="L31" i="9"/>
  <c r="G31" i="9"/>
  <c r="E31" i="9"/>
  <c r="M30" i="9"/>
  <c r="O30" i="9" s="1"/>
  <c r="Q30" i="9" s="1"/>
  <c r="L30" i="9"/>
  <c r="G30" i="9"/>
  <c r="I30" i="9" s="1"/>
  <c r="I31" i="9" s="1"/>
  <c r="E30" i="9"/>
  <c r="O28" i="9"/>
  <c r="L28" i="9"/>
  <c r="G28" i="9"/>
  <c r="O27" i="9"/>
  <c r="L27" i="9"/>
  <c r="G27" i="9"/>
  <c r="O26" i="9"/>
  <c r="Q26" i="9" s="1"/>
  <c r="Q27" i="9" s="1"/>
  <c r="L26" i="9"/>
  <c r="I26" i="9"/>
  <c r="I27" i="9" s="1"/>
  <c r="G26" i="9"/>
  <c r="C26" i="9"/>
  <c r="C27" i="9" s="1"/>
  <c r="K21" i="9"/>
  <c r="J21" i="9"/>
  <c r="H21" i="9"/>
  <c r="G21" i="9"/>
  <c r="L20" i="9"/>
  <c r="J20" i="9"/>
  <c r="I20" i="9"/>
  <c r="G20" i="9"/>
  <c r="L19" i="9"/>
  <c r="J19" i="9"/>
  <c r="I19" i="9"/>
  <c r="G19" i="9"/>
  <c r="J18" i="9"/>
  <c r="G18" i="9"/>
  <c r="I17" i="9"/>
  <c r="G17" i="9"/>
  <c r="L15" i="9"/>
  <c r="J15" i="9"/>
  <c r="L14" i="9"/>
  <c r="J14" i="9"/>
  <c r="L13" i="9"/>
  <c r="J13" i="9"/>
  <c r="J12" i="9"/>
  <c r="G12" i="9"/>
  <c r="I11" i="9"/>
  <c r="G11" i="9"/>
  <c r="L8" i="9"/>
  <c r="E32" i="8"/>
  <c r="G32" i="8" s="1"/>
  <c r="M32" i="8" s="1"/>
  <c r="O32" i="8" s="1"/>
  <c r="L31" i="8"/>
  <c r="E31" i="8"/>
  <c r="G31" i="8" s="1"/>
  <c r="L30" i="8"/>
  <c r="E30" i="8"/>
  <c r="G30" i="8" s="1"/>
  <c r="O28" i="8"/>
  <c r="L28" i="8"/>
  <c r="G28" i="8"/>
  <c r="L27" i="8"/>
  <c r="O27" i="8" s="1"/>
  <c r="G27" i="8"/>
  <c r="L26" i="8"/>
  <c r="O26" i="8" s="1"/>
  <c r="I26" i="8"/>
  <c r="I27" i="8" s="1"/>
  <c r="G26" i="8"/>
  <c r="C26" i="8"/>
  <c r="C27" i="8" s="1"/>
  <c r="L2" i="8" s="1"/>
  <c r="K21" i="8"/>
  <c r="J21" i="8"/>
  <c r="H21" i="8"/>
  <c r="G21" i="8"/>
  <c r="L20" i="8"/>
  <c r="J20" i="8"/>
  <c r="I20" i="8"/>
  <c r="G20" i="8"/>
  <c r="L19" i="8"/>
  <c r="J19" i="8"/>
  <c r="I19" i="8"/>
  <c r="G19" i="8"/>
  <c r="J18" i="8"/>
  <c r="G18" i="8"/>
  <c r="I17" i="8"/>
  <c r="G17" i="8"/>
  <c r="L15" i="8"/>
  <c r="J15" i="8"/>
  <c r="L14" i="8"/>
  <c r="J14" i="8"/>
  <c r="L13" i="8"/>
  <c r="J13" i="8"/>
  <c r="J12" i="8"/>
  <c r="G12" i="8"/>
  <c r="I11" i="8"/>
  <c r="G11" i="8"/>
  <c r="L8" i="8"/>
  <c r="E32" i="7"/>
  <c r="G32" i="7" s="1"/>
  <c r="M32" i="7" s="1"/>
  <c r="O32" i="7" s="1"/>
  <c r="L31" i="7"/>
  <c r="E31" i="7"/>
  <c r="G31" i="7" s="1"/>
  <c r="L30" i="7"/>
  <c r="G30" i="7"/>
  <c r="E30" i="7"/>
  <c r="L28" i="7"/>
  <c r="O28" i="7" s="1"/>
  <c r="G28" i="7"/>
  <c r="L27" i="7"/>
  <c r="M31" i="7" s="1"/>
  <c r="O31" i="7" s="1"/>
  <c r="G27" i="7"/>
  <c r="I26" i="7" s="1"/>
  <c r="I27" i="7" s="1"/>
  <c r="C27" i="7"/>
  <c r="L2" i="7" s="1"/>
  <c r="O26" i="7"/>
  <c r="L26" i="7"/>
  <c r="M30" i="7" s="1"/>
  <c r="O30" i="7" s="1"/>
  <c r="G26" i="7"/>
  <c r="C26" i="7"/>
  <c r="K21" i="7"/>
  <c r="J21" i="7"/>
  <c r="H21" i="7"/>
  <c r="G21" i="7"/>
  <c r="L20" i="7"/>
  <c r="J20" i="7"/>
  <c r="I20" i="7"/>
  <c r="G20" i="7"/>
  <c r="L19" i="7"/>
  <c r="J19" i="7"/>
  <c r="I19" i="7"/>
  <c r="G19" i="7"/>
  <c r="J18" i="7"/>
  <c r="G18" i="7"/>
  <c r="I17" i="7"/>
  <c r="G17" i="7"/>
  <c r="L15" i="7"/>
  <c r="J15" i="7"/>
  <c r="L14" i="7"/>
  <c r="J14" i="7"/>
  <c r="L13" i="7"/>
  <c r="J13" i="7"/>
  <c r="J12" i="7"/>
  <c r="G12" i="7"/>
  <c r="I11" i="7"/>
  <c r="G11" i="7"/>
  <c r="L8" i="7"/>
  <c r="E32" i="6"/>
  <c r="G32" i="6" s="1"/>
  <c r="M32" i="6" s="1"/>
  <c r="O32" i="6" s="1"/>
  <c r="L31" i="6"/>
  <c r="E31" i="6"/>
  <c r="G31" i="6" s="1"/>
  <c r="L30" i="6"/>
  <c r="E30" i="6"/>
  <c r="G30" i="6" s="1"/>
  <c r="G28" i="6"/>
  <c r="L28" i="6" s="1"/>
  <c r="O28" i="6" s="1"/>
  <c r="L27" i="6"/>
  <c r="O27" i="6" s="1"/>
  <c r="G27" i="6"/>
  <c r="I26" i="6" s="1"/>
  <c r="L26" i="6"/>
  <c r="O26" i="6" s="1"/>
  <c r="G26" i="6"/>
  <c r="C26" i="6"/>
  <c r="C27" i="6" s="1"/>
  <c r="K21" i="6"/>
  <c r="J21" i="6"/>
  <c r="H21" i="6"/>
  <c r="G21" i="6"/>
  <c r="J20" i="6"/>
  <c r="I20" i="6"/>
  <c r="L20" i="6" s="1"/>
  <c r="G20" i="6"/>
  <c r="L19" i="6"/>
  <c r="J19" i="6"/>
  <c r="I19" i="6"/>
  <c r="G19" i="6"/>
  <c r="J18" i="6"/>
  <c r="G18" i="6"/>
  <c r="I17" i="6"/>
  <c r="G17" i="6"/>
  <c r="L15" i="6"/>
  <c r="J15" i="6"/>
  <c r="L14" i="6"/>
  <c r="J14" i="6"/>
  <c r="L13" i="6"/>
  <c r="J13" i="6"/>
  <c r="J12" i="6"/>
  <c r="G12" i="6"/>
  <c r="I11" i="6"/>
  <c r="G11" i="6"/>
  <c r="L8" i="6"/>
  <c r="G6" i="12" l="1"/>
  <c r="M5" i="12"/>
  <c r="G3" i="12"/>
  <c r="L3" i="12"/>
  <c r="M2" i="12"/>
  <c r="M8" i="12" s="1"/>
  <c r="M9" i="12" s="1"/>
  <c r="L4" i="12"/>
  <c r="G5" i="12"/>
  <c r="L6" i="12"/>
  <c r="G7" i="12"/>
  <c r="G4" i="12"/>
  <c r="L7" i="12"/>
  <c r="L2" i="12"/>
  <c r="Q31" i="9"/>
  <c r="I30" i="11"/>
  <c r="I31" i="11" s="1"/>
  <c r="I28" i="11" s="1"/>
  <c r="O27" i="11"/>
  <c r="Q26" i="11" s="1"/>
  <c r="Q27" i="11" s="1"/>
  <c r="I26" i="10"/>
  <c r="I27" i="10" s="1"/>
  <c r="I30" i="10"/>
  <c r="I31" i="10" s="1"/>
  <c r="Q30" i="10"/>
  <c r="Q31" i="10" s="1"/>
  <c r="Q28" i="10" s="1"/>
  <c r="Q26" i="7"/>
  <c r="Q27" i="7" s="1"/>
  <c r="O27" i="7"/>
  <c r="M31" i="6"/>
  <c r="O31" i="6" s="1"/>
  <c r="Q26" i="6"/>
  <c r="Q27" i="6" s="1"/>
  <c r="M30" i="6"/>
  <c r="O30" i="6" s="1"/>
  <c r="M30" i="11"/>
  <c r="O30" i="11" s="1"/>
  <c r="Q30" i="11" s="1"/>
  <c r="Q31" i="11" s="1"/>
  <c r="L2" i="10"/>
  <c r="O27" i="10"/>
  <c r="Q26" i="10" s="1"/>
  <c r="Q27" i="10" s="1"/>
  <c r="L2" i="9"/>
  <c r="I28" i="9"/>
  <c r="Q28" i="9"/>
  <c r="M31" i="8"/>
  <c r="O31" i="8" s="1"/>
  <c r="I30" i="8"/>
  <c r="I31" i="8" s="1"/>
  <c r="I28" i="8" s="1"/>
  <c r="Q26" i="8"/>
  <c r="Q27" i="8" s="1"/>
  <c r="M30" i="8"/>
  <c r="O30" i="8" s="1"/>
  <c r="I30" i="7"/>
  <c r="I31" i="7" s="1"/>
  <c r="I28" i="7" s="1"/>
  <c r="Q30" i="7"/>
  <c r="Q31" i="7" s="1"/>
  <c r="I27" i="6"/>
  <c r="I30" i="6"/>
  <c r="I31" i="6" s="1"/>
  <c r="I28" i="6" s="1"/>
  <c r="L2" i="6"/>
  <c r="L8" i="12" l="1"/>
  <c r="L9" i="12" s="1"/>
  <c r="I28" i="10"/>
  <c r="Q28" i="11"/>
  <c r="L3" i="11" s="1"/>
  <c r="L5" i="11" s="1"/>
  <c r="Q28" i="7"/>
  <c r="L3" i="7" s="1"/>
  <c r="L5" i="7" s="1"/>
  <c r="Q30" i="6"/>
  <c r="Q31" i="6" s="1"/>
  <c r="Q28" i="6" s="1"/>
  <c r="L3" i="6" s="1"/>
  <c r="L5" i="6" s="1"/>
  <c r="L7" i="10"/>
  <c r="L3" i="10"/>
  <c r="L5" i="10" s="1"/>
  <c r="L7" i="9"/>
  <c r="L3" i="9"/>
  <c r="L5" i="9" s="1"/>
  <c r="Q30" i="8"/>
  <c r="Q31" i="8" s="1"/>
  <c r="Q28" i="8" s="1"/>
  <c r="L3" i="8" s="1"/>
  <c r="L5" i="8" s="1"/>
  <c r="L7" i="11" l="1"/>
  <c r="L7" i="7"/>
  <c r="L7" i="6"/>
  <c r="L7" i="8"/>
</calcChain>
</file>

<file path=xl/sharedStrings.xml><?xml version="1.0" encoding="utf-8"?>
<sst xmlns="http://schemas.openxmlformats.org/spreadsheetml/2006/main" count="410" uniqueCount="59">
  <si>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</si>
  <si>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</si>
  <si>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</si>
  <si>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</si>
  <si>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</si>
  <si>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</si>
  <si>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</si>
  <si>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</si>
  <si>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</si>
  <si>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</si>
  <si>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</si>
  <si>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</si>
  <si>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</si>
  <si>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</si>
  <si>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</si>
  <si>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</si>
  <si>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</si>
  <si>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</si>
  <si>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</si>
  <si>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</si>
  <si>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</si>
  <si>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</si>
  <si>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</si>
  <si>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</si>
  <si>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</si>
  <si>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</si>
  <si>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</si>
  <si>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</si>
  <si>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</si>
  <si>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</si>
  <si>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</si>
  <si>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</si>
  <si>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</si>
  <si>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</si>
  <si>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</si>
  <si>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</si>
  <si>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</si>
  <si>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</si>
  <si>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</si>
  <si>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</si>
  <si>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</si>
  <si>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</si>
  <si>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</si>
  <si>
    <t>rig/def</t>
  </si>
  <si>
    <t>travi em.</t>
  </si>
  <si>
    <t>travi sp.</t>
  </si>
  <si>
    <t>d inf</t>
  </si>
  <si>
    <t>rapp k</t>
  </si>
  <si>
    <t>n x</t>
  </si>
  <si>
    <t>n y</t>
  </si>
  <si>
    <t>nx appr</t>
  </si>
  <si>
    <t>ny appr</t>
  </si>
  <si>
    <t>kx</t>
  </si>
  <si>
    <t>ky</t>
  </si>
  <si>
    <t>30x70</t>
  </si>
  <si>
    <t>rigido</t>
  </si>
  <si>
    <t>70x30</t>
  </si>
  <si>
    <t>deform.</t>
  </si>
  <si>
    <t>n 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</si>
</sst>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e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23813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19050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19050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19050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69.473379629629633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0.59462653640088248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41.310715101230294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0.61362130647939583</v>
      </c>
      <c r="M7" s="20" t="s">
        <v>22</v>
      </c>
      <c r="P7" s="18" t="s">
        <v>32</v>
      </c>
    </row>
    <row r="8" spans="2:16" x14ac:dyDescent="0.35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75031250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1.7644032921810699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83" priority="14" stopIfTrue="1">
      <formula>"$F$12=2"</formula>
    </cfRule>
  </conditionalFormatting>
  <conditionalFormatting sqref="K13">
    <cfRule type="expression" dxfId="82" priority="13" stopIfTrue="1">
      <formula>B18&lt;&gt;2</formula>
    </cfRule>
  </conditionalFormatting>
  <conditionalFormatting sqref="K14">
    <cfRule type="expression" dxfId="81" priority="12" stopIfTrue="1">
      <formula>B18&lt;&gt;2</formula>
    </cfRule>
  </conditionalFormatting>
  <conditionalFormatting sqref="K15 K20">
    <cfRule type="expression" dxfId="80" priority="11" stopIfTrue="1">
      <formula>$B$18&lt;&gt;2</formula>
    </cfRule>
  </conditionalFormatting>
  <conditionalFormatting sqref="K19:K20">
    <cfRule type="expression" dxfId="79" priority="8" stopIfTrue="1">
      <formula>$B$13=1</formula>
    </cfRule>
    <cfRule type="expression" dxfId="78" priority="9" stopIfTrue="1">
      <formula>$B$12=1</formula>
    </cfRule>
    <cfRule type="expression" dxfId="77" priority="10" stopIfTrue="1">
      <formula>$B$18&lt;&gt;2</formula>
    </cfRule>
  </conditionalFormatting>
  <conditionalFormatting sqref="J18 H19:H20 K19:K20">
    <cfRule type="expression" dxfId="76" priority="7" stopIfTrue="1">
      <formula>$B$13=1</formula>
    </cfRule>
  </conditionalFormatting>
  <conditionalFormatting sqref="G18 J18 G19:H21 I19:I20 J19:K21 L19:L20">
    <cfRule type="expression" dxfId="75" priority="6">
      <formula>$B$8&gt;2</formula>
    </cfRule>
  </conditionalFormatting>
  <conditionalFormatting sqref="G12 J12 G13:L15">
    <cfRule type="expression" dxfId="74" priority="5">
      <formula>$B$3&gt;2</formula>
    </cfRule>
  </conditionalFormatting>
  <conditionalFormatting sqref="H19:H20">
    <cfRule type="expression" dxfId="73" priority="4">
      <formula>$B$3&gt;2</formula>
    </cfRule>
  </conditionalFormatting>
  <conditionalFormatting sqref="K19:K20">
    <cfRule type="expression" dxfId="72" priority="3">
      <formula>$B$3&gt;2</formula>
    </cfRule>
  </conditionalFormatting>
  <conditionalFormatting sqref="H19:H20">
    <cfRule type="expression" dxfId="71" priority="2">
      <formula>$B$3&gt;2</formula>
    </cfRule>
  </conditionalFormatting>
  <conditionalFormatting sqref="K19:K20">
    <cfRule type="expression" dxfId="7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69.473379629629633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30</v>
      </c>
      <c r="I3" s="2" t="s">
        <v>3</v>
      </c>
      <c r="K3" s="13" t="s">
        <v>39</v>
      </c>
      <c r="L3" s="5">
        <f>1/(1+0.5*(I28+Q28+2/3*I28*Q28)/(1+(I28+Q28)/6))</f>
        <v>0.47371112929623566</v>
      </c>
      <c r="P3" s="18" t="s">
        <v>28</v>
      </c>
    </row>
    <row r="4" spans="2:16" x14ac:dyDescent="0.35">
      <c r="G4" s="1" t="s">
        <v>2</v>
      </c>
      <c r="H4" s="26">
        <v>70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32.91031312037795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0.68516519110343344</v>
      </c>
      <c r="M7" s="20" t="s">
        <v>22</v>
      </c>
      <c r="P7" s="18" t="s">
        <v>32</v>
      </c>
    </row>
    <row r="8" spans="2:16" x14ac:dyDescent="0.35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857500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75031250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3.5288065843621399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69" priority="14" stopIfTrue="1">
      <formula>"$F$12=2"</formula>
    </cfRule>
  </conditionalFormatting>
  <conditionalFormatting sqref="K13">
    <cfRule type="expression" dxfId="68" priority="13" stopIfTrue="1">
      <formula>B18&lt;&gt;2</formula>
    </cfRule>
  </conditionalFormatting>
  <conditionalFormatting sqref="K14">
    <cfRule type="expression" dxfId="67" priority="12" stopIfTrue="1">
      <formula>B18&lt;&gt;2</formula>
    </cfRule>
  </conditionalFormatting>
  <conditionalFormatting sqref="K15 K20">
    <cfRule type="expression" dxfId="66" priority="11" stopIfTrue="1">
      <formula>$B$18&lt;&gt;2</formula>
    </cfRule>
  </conditionalFormatting>
  <conditionalFormatting sqref="K19:K20">
    <cfRule type="expression" dxfId="65" priority="8" stopIfTrue="1">
      <formula>$B$13=1</formula>
    </cfRule>
    <cfRule type="expression" dxfId="64" priority="9" stopIfTrue="1">
      <formula>$B$12=1</formula>
    </cfRule>
    <cfRule type="expression" dxfId="63" priority="10" stopIfTrue="1">
      <formula>$B$18&lt;&gt;2</formula>
    </cfRule>
  </conditionalFormatting>
  <conditionalFormatting sqref="J18 H19:H20 K19:K20">
    <cfRule type="expression" dxfId="62" priority="7" stopIfTrue="1">
      <formula>$B$13=1</formula>
    </cfRule>
  </conditionalFormatting>
  <conditionalFormatting sqref="G18 J18 G19:H21 I19:I20 J19:K21 L19:L20">
    <cfRule type="expression" dxfId="61" priority="6">
      <formula>$B$8&gt;2</formula>
    </cfRule>
  </conditionalFormatting>
  <conditionalFormatting sqref="G12 J12 G13:L15">
    <cfRule type="expression" dxfId="60" priority="5">
      <formula>$B$3&gt;2</formula>
    </cfRule>
  </conditionalFormatting>
  <conditionalFormatting sqref="H19:H20">
    <cfRule type="expression" dxfId="59" priority="4">
      <formula>$B$3&gt;2</formula>
    </cfRule>
  </conditionalFormatting>
  <conditionalFormatting sqref="K19:K20">
    <cfRule type="expression" dxfId="58" priority="3">
      <formula>$B$3&gt;2</formula>
    </cfRule>
  </conditionalFormatting>
  <conditionalFormatting sqref="H19:H20">
    <cfRule type="expression" dxfId="57" priority="2">
      <formula>$B$3&gt;2</formula>
    </cfRule>
  </conditionalFormatting>
  <conditionalFormatting sqref="K19:K20">
    <cfRule type="expression" dxfId="56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0.86675126903553301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11.060107339255499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0.52562225475841884</v>
      </c>
      <c r="M7" s="20" t="s">
        <v>22</v>
      </c>
      <c r="P7" s="18" t="s">
        <v>32</v>
      </c>
    </row>
    <row r="8" spans="2:16" x14ac:dyDescent="0.35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13781250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0.32407407407407407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 x14ac:dyDescent="0.35"/>
    <row r="30" spans="2:18" s="8" customFormat="1" x14ac:dyDescent="0.35">
      <c r="E30" s="8">
        <f>IF($B$18=1,0,IF($B$18=2,K13,H13))</f>
        <v>30</v>
      </c>
      <c r="F30" s="8" t="s">
        <v>42</v>
      </c>
      <c r="G30" s="8">
        <f>E30</f>
        <v>30</v>
      </c>
      <c r="H30" s="8" t="s">
        <v>9</v>
      </c>
      <c r="I30" s="8">
        <f>G30*G31^3/12</f>
        <v>540000</v>
      </c>
      <c r="J30" s="16" t="s">
        <v>8</v>
      </c>
      <c r="L30" s="8">
        <f>IF($B$13=1,K13,K19)</f>
        <v>30</v>
      </c>
      <c r="M30" s="8">
        <f>IF($B$18=1,0,IF($B$18=2,L30,L26))</f>
        <v>30</v>
      </c>
      <c r="N30" s="8" t="s">
        <v>42</v>
      </c>
      <c r="O30" s="8">
        <f>IF(B8=1,M30*2,M30)</f>
        <v>30</v>
      </c>
      <c r="P30" s="8" t="s">
        <v>10</v>
      </c>
      <c r="Q30" s="8">
        <f>O30*O31^3/12</f>
        <v>540000</v>
      </c>
      <c r="R30" s="16" t="s">
        <v>8</v>
      </c>
    </row>
    <row r="31" spans="2:18" s="8" customFormat="1" x14ac:dyDescent="0.35">
      <c r="E31" s="8">
        <f>IF($B$18=1,0,IF($B$18=2,K14,H14))</f>
        <v>60</v>
      </c>
      <c r="G31" s="8">
        <f>E31</f>
        <v>60</v>
      </c>
      <c r="H31" s="8" t="s">
        <v>14</v>
      </c>
      <c r="I31" s="17">
        <f>$C$21*I30/G32/100</f>
        <v>42525000</v>
      </c>
      <c r="J31" s="16" t="s">
        <v>16</v>
      </c>
      <c r="L31" s="8">
        <f>IF($B$13=1,K14,K20)</f>
        <v>60</v>
      </c>
      <c r="M31" s="8">
        <f>IF($B$18=1,0,IF($B$18=2,L31,L27))</f>
        <v>60</v>
      </c>
      <c r="O31" s="8">
        <f>M31</f>
        <v>60</v>
      </c>
      <c r="P31" s="8" t="s">
        <v>15</v>
      </c>
      <c r="Q31" s="17">
        <f>$C$21*Q30/O32/100</f>
        <v>42525000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55" priority="14" stopIfTrue="1">
      <formula>"$F$12=2"</formula>
    </cfRule>
  </conditionalFormatting>
  <conditionalFormatting sqref="K13">
    <cfRule type="expression" dxfId="54" priority="13" stopIfTrue="1">
      <formula>B18&lt;&gt;2</formula>
    </cfRule>
  </conditionalFormatting>
  <conditionalFormatting sqref="K14">
    <cfRule type="expression" dxfId="53" priority="12" stopIfTrue="1">
      <formula>B18&lt;&gt;2</formula>
    </cfRule>
  </conditionalFormatting>
  <conditionalFormatting sqref="K15 K20">
    <cfRule type="expression" dxfId="52" priority="11" stopIfTrue="1">
      <formula>$B$18&lt;&gt;2</formula>
    </cfRule>
  </conditionalFormatting>
  <conditionalFormatting sqref="K19:K20">
    <cfRule type="expression" dxfId="51" priority="8" stopIfTrue="1">
      <formula>$B$13=1</formula>
    </cfRule>
    <cfRule type="expression" dxfId="50" priority="9" stopIfTrue="1">
      <formula>$B$12=1</formula>
    </cfRule>
    <cfRule type="expression" dxfId="49" priority="10" stopIfTrue="1">
      <formula>$B$18&lt;&gt;2</formula>
    </cfRule>
  </conditionalFormatting>
  <conditionalFormatting sqref="J18 H19:H20 K19:K20">
    <cfRule type="expression" dxfId="48" priority="7" stopIfTrue="1">
      <formula>$B$13=1</formula>
    </cfRule>
  </conditionalFormatting>
  <conditionalFormatting sqref="G18 J18 G19:H21 I19:I20 J19:K21 L19:L20">
    <cfRule type="expression" dxfId="47" priority="6">
      <formula>$B$8&gt;2</formula>
    </cfRule>
  </conditionalFormatting>
  <conditionalFormatting sqref="G12 J12 G13:L15">
    <cfRule type="expression" dxfId="46" priority="5">
      <formula>$B$3&gt;2</formula>
    </cfRule>
  </conditionalFormatting>
  <conditionalFormatting sqref="H19:H20">
    <cfRule type="expression" dxfId="45" priority="4">
      <formula>$B$3&gt;2</formula>
    </cfRule>
  </conditionalFormatting>
  <conditionalFormatting sqref="K19:K20">
    <cfRule type="expression" dxfId="44" priority="3">
      <formula>$B$3&gt;2</formula>
    </cfRule>
  </conditionalFormatting>
  <conditionalFormatting sqref="H19:H20">
    <cfRule type="expression" dxfId="43" priority="2">
      <formula>$B$3&gt;2</formula>
    </cfRule>
  </conditionalFormatting>
  <conditionalFormatting sqref="K19:K20">
    <cfRule type="expression" dxfId="42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0.77370689655172409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9.8728223778735629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0.54874651810584962</v>
      </c>
      <c r="M7" s="20" t="s">
        <v>22</v>
      </c>
      <c r="P7" s="18" t="s">
        <v>32</v>
      </c>
    </row>
    <row r="8" spans="2:16" x14ac:dyDescent="0.35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60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30</v>
      </c>
      <c r="H26" s="8" t="s">
        <v>9</v>
      </c>
      <c r="I26" s="8">
        <f>G26*G27^3/12</f>
        <v>540000</v>
      </c>
      <c r="J26" s="16" t="s">
        <v>8</v>
      </c>
      <c r="L26" s="8">
        <f>IF($B$13=1,H13,H19)</f>
        <v>30</v>
      </c>
      <c r="N26" s="8" t="s">
        <v>41</v>
      </c>
      <c r="O26" s="8">
        <f>IF(B8=1,L26*2,L26)</f>
        <v>30</v>
      </c>
      <c r="P26" s="8" t="s">
        <v>10</v>
      </c>
      <c r="Q26" s="8">
        <f>O26*O27^3/12</f>
        <v>540000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13781250</v>
      </c>
      <c r="D27" s="16" t="s">
        <v>16</v>
      </c>
      <c r="G27" s="8">
        <f>H14</f>
        <v>60</v>
      </c>
      <c r="H27" s="8" t="s">
        <v>14</v>
      </c>
      <c r="I27" s="17">
        <f>$C$21*I26/G28/100</f>
        <v>42525000</v>
      </c>
      <c r="J27" s="16" t="s">
        <v>16</v>
      </c>
      <c r="L27" s="8">
        <f>IF($B$13=1,H14,H20)</f>
        <v>60</v>
      </c>
      <c r="O27" s="8">
        <f>L27</f>
        <v>60</v>
      </c>
      <c r="P27" s="8" t="s">
        <v>15</v>
      </c>
      <c r="Q27" s="17">
        <f>$C$21*Q26/O28/100</f>
        <v>42525000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0.64814814814814814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41" priority="14" stopIfTrue="1">
      <formula>"$F$12=2"</formula>
    </cfRule>
  </conditionalFormatting>
  <conditionalFormatting sqref="K13">
    <cfRule type="expression" dxfId="40" priority="13" stopIfTrue="1">
      <formula>B18&lt;&gt;2</formula>
    </cfRule>
  </conditionalFormatting>
  <conditionalFormatting sqref="K14">
    <cfRule type="expression" dxfId="39" priority="12" stopIfTrue="1">
      <formula>B18&lt;&gt;2</formula>
    </cfRule>
  </conditionalFormatting>
  <conditionalFormatting sqref="K15 K20">
    <cfRule type="expression" dxfId="38" priority="11" stopIfTrue="1">
      <formula>$B$18&lt;&gt;2</formula>
    </cfRule>
  </conditionalFormatting>
  <conditionalFormatting sqref="K19:K20">
    <cfRule type="expression" dxfId="37" priority="8" stopIfTrue="1">
      <formula>$B$13=1</formula>
    </cfRule>
    <cfRule type="expression" dxfId="36" priority="9" stopIfTrue="1">
      <formula>$B$12=1</formula>
    </cfRule>
    <cfRule type="expression" dxfId="35" priority="10" stopIfTrue="1">
      <formula>$B$18&lt;&gt;2</formula>
    </cfRule>
  </conditionalFormatting>
  <conditionalFormatting sqref="J18 H19:H20 K19:K20">
    <cfRule type="expression" dxfId="34" priority="7" stopIfTrue="1">
      <formula>$B$13=1</formula>
    </cfRule>
  </conditionalFormatting>
  <conditionalFormatting sqref="G18 J18 G19:H21 I19:I20 J19:K21 L19:L20">
    <cfRule type="expression" dxfId="33" priority="6">
      <formula>$B$8&gt;2</formula>
    </cfRule>
  </conditionalFormatting>
  <conditionalFormatting sqref="G12 J12 G13:L15">
    <cfRule type="expression" dxfId="32" priority="5">
      <formula>$B$3&gt;2</formula>
    </cfRule>
  </conditionalFormatting>
  <conditionalFormatting sqref="H19:H20">
    <cfRule type="expression" dxfId="31" priority="4">
      <formula>$B$3&gt;2</formula>
    </cfRule>
  </conditionalFormatting>
  <conditionalFormatting sqref="K19:K20">
    <cfRule type="expression" dxfId="30" priority="3">
      <formula>$B$3&gt;2</formula>
    </cfRule>
  </conditionalFormatting>
  <conditionalFormatting sqref="H19:H20">
    <cfRule type="expression" dxfId="29" priority="2">
      <formula>$B$3&gt;2</formula>
    </cfRule>
  </conditionalFormatting>
  <conditionalFormatting sqref="K19:K20">
    <cfRule type="expression" dxfId="28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5" sqref="H5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0.48501137879620188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6.1889472815140341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0.67696788285737408</v>
      </c>
      <c r="M7" s="20" t="s">
        <v>22</v>
      </c>
      <c r="P7" s="18" t="s">
        <v>32</v>
      </c>
    </row>
    <row r="8" spans="2:16" x14ac:dyDescent="0.35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 sx=dx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ht="13.15" x14ac:dyDescent="0.4">
      <c r="B18" s="29">
        <v>3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13781250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3.2870022539444026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 x14ac:dyDescent="0.35"/>
    <row r="30" spans="2:18" s="8" customFormat="1" x14ac:dyDescent="0.35">
      <c r="E30" s="8">
        <f>IF($B$18=1,0,IF($B$18=2,K13,H13))</f>
        <v>60</v>
      </c>
      <c r="F30" s="8" t="s">
        <v>42</v>
      </c>
      <c r="G30" s="8">
        <f>E30</f>
        <v>60</v>
      </c>
      <c r="H30" s="8" t="s">
        <v>9</v>
      </c>
      <c r="I30" s="8">
        <f>G30*G31^3/12</f>
        <v>53240</v>
      </c>
      <c r="J30" s="16" t="s">
        <v>8</v>
      </c>
      <c r="L30" s="8">
        <f>IF($B$13=1,K13,K19)</f>
        <v>30</v>
      </c>
      <c r="M30" s="8">
        <f>IF($B$18=1,0,IF($B$18=2,L30,L26))</f>
        <v>60</v>
      </c>
      <c r="N30" s="8" t="s">
        <v>42</v>
      </c>
      <c r="O30" s="8">
        <f>IF(B8=1,M30*2,M30)</f>
        <v>60</v>
      </c>
      <c r="P30" s="8" t="s">
        <v>10</v>
      </c>
      <c r="Q30" s="8">
        <f>O30*O31^3/12</f>
        <v>53240</v>
      </c>
      <c r="R30" s="16" t="s">
        <v>8</v>
      </c>
    </row>
    <row r="31" spans="2:18" s="8" customFormat="1" x14ac:dyDescent="0.35">
      <c r="E31" s="8">
        <f>IF($B$18=1,0,IF($B$18=2,K14,H14))</f>
        <v>22</v>
      </c>
      <c r="G31" s="8">
        <f>E31</f>
        <v>22</v>
      </c>
      <c r="H31" s="8" t="s">
        <v>14</v>
      </c>
      <c r="I31" s="17">
        <f>$C$21*I30/G32/100</f>
        <v>4192650</v>
      </c>
      <c r="J31" s="16" t="s">
        <v>16</v>
      </c>
      <c r="L31" s="8">
        <f>IF($B$13=1,K14,K20)</f>
        <v>60</v>
      </c>
      <c r="M31" s="8">
        <f>IF($B$18=1,0,IF($B$18=2,L31,L27))</f>
        <v>22</v>
      </c>
      <c r="O31" s="8">
        <f>M31</f>
        <v>22</v>
      </c>
      <c r="P31" s="8" t="s">
        <v>15</v>
      </c>
      <c r="Q31" s="17">
        <f>$C$21*Q30/O32/100</f>
        <v>4192650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27" priority="14" stopIfTrue="1">
      <formula>"$F$12=2"</formula>
    </cfRule>
  </conditionalFormatting>
  <conditionalFormatting sqref="K13">
    <cfRule type="expression" dxfId="26" priority="13" stopIfTrue="1">
      <formula>B18&lt;&gt;2</formula>
    </cfRule>
  </conditionalFormatting>
  <conditionalFormatting sqref="K14">
    <cfRule type="expression" dxfId="25" priority="12" stopIfTrue="1">
      <formula>B18&lt;&gt;2</formula>
    </cfRule>
  </conditionalFormatting>
  <conditionalFormatting sqref="K15 K20">
    <cfRule type="expression" dxfId="24" priority="11" stopIfTrue="1">
      <formula>$B$18&lt;&gt;2</formula>
    </cfRule>
  </conditionalFormatting>
  <conditionalFormatting sqref="K19:K20">
    <cfRule type="expression" dxfId="23" priority="8" stopIfTrue="1">
      <formula>$B$13=1</formula>
    </cfRule>
    <cfRule type="expression" dxfId="22" priority="9" stopIfTrue="1">
      <formula>$B$12=1</formula>
    </cfRule>
    <cfRule type="expression" dxfId="21" priority="10" stopIfTrue="1">
      <formula>$B$18&lt;&gt;2</formula>
    </cfRule>
  </conditionalFormatting>
  <conditionalFormatting sqref="J18 H19:H20 K19:K20">
    <cfRule type="expression" dxfId="20" priority="7" stopIfTrue="1">
      <formula>$B$13=1</formula>
    </cfRule>
  </conditionalFormatting>
  <conditionalFormatting sqref="G18 J18 G19:H21 I19:I20 J19:K21 L19:L20">
    <cfRule type="expression" dxfId="19" priority="6">
      <formula>$B$8&gt;2</formula>
    </cfRule>
  </conditionalFormatting>
  <conditionalFormatting sqref="G12 J12 G13:L15">
    <cfRule type="expression" dxfId="18" priority="5">
      <formula>$B$3&gt;2</formula>
    </cfRule>
  </conditionalFormatting>
  <conditionalFormatting sqref="H19:H20">
    <cfRule type="expression" dxfId="17" priority="4">
      <formula>$B$3&gt;2</formula>
    </cfRule>
  </conditionalFormatting>
  <conditionalFormatting sqref="K19:K20">
    <cfRule type="expression" dxfId="16" priority="3">
      <formula>$B$3&gt;2</formula>
    </cfRule>
  </conditionalFormatting>
  <conditionalFormatting sqref="H19:H20">
    <cfRule type="expression" dxfId="15" priority="2">
      <formula>$B$3&gt;2</formula>
    </cfRule>
  </conditionalFormatting>
  <conditionalFormatting sqref="K19:K20">
    <cfRule type="expression" dxfId="14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46"/>
  <sheetViews>
    <sheetView workbookViewId="0">
      <selection activeCell="H3" sqref="H3"/>
    </sheetView>
  </sheetViews>
  <sheetFormatPr defaultRowHeight="12.75" x14ac:dyDescent="0.35"/>
  <sheetData>
    <row r="2" spans="2:16" ht="13.15" x14ac:dyDescent="0.4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12.760416666666666</v>
      </c>
      <c r="M2" s="2" t="s">
        <v>20</v>
      </c>
      <c r="P2" s="18" t="s">
        <v>29</v>
      </c>
    </row>
    <row r="3" spans="2:16" x14ac:dyDescent="0.35">
      <c r="B3" s="29">
        <v>2</v>
      </c>
      <c r="G3" s="1" t="s">
        <v>1</v>
      </c>
      <c r="H3" s="26">
        <v>70</v>
      </c>
      <c r="I3" s="2" t="s">
        <v>3</v>
      </c>
      <c r="K3" s="13" t="s">
        <v>39</v>
      </c>
      <c r="L3" s="5">
        <f>1/(1+0.5*(I28+Q28+2/3*I28*Q28)/(1+(I28+Q28)/6))</f>
        <v>0.38933606290420142</v>
      </c>
      <c r="P3" s="18" t="s">
        <v>28</v>
      </c>
    </row>
    <row r="4" spans="2:16" x14ac:dyDescent="0.35">
      <c r="G4" s="1" t="s">
        <v>2</v>
      </c>
      <c r="H4" s="26">
        <v>30</v>
      </c>
      <c r="I4" s="2" t="s">
        <v>3</v>
      </c>
      <c r="P4" s="18" t="s">
        <v>30</v>
      </c>
    </row>
    <row r="5" spans="2:16" ht="13.15" x14ac:dyDescent="0.4">
      <c r="G5" s="1" t="s">
        <v>11</v>
      </c>
      <c r="H5" s="27">
        <v>3.6</v>
      </c>
      <c r="I5" s="2" t="s">
        <v>4</v>
      </c>
      <c r="K5" s="20" t="s">
        <v>21</v>
      </c>
      <c r="L5" s="21">
        <f>L2*L3</f>
        <v>4.9680903860171535</v>
      </c>
      <c r="M5" s="22" t="s">
        <v>20</v>
      </c>
      <c r="P5" s="18"/>
    </row>
    <row r="6" spans="2:16" x14ac:dyDescent="0.35">
      <c r="G6" s="1"/>
      <c r="H6" s="6"/>
      <c r="I6" s="2"/>
      <c r="P6" s="18"/>
    </row>
    <row r="7" spans="2:16" ht="13.15" x14ac:dyDescent="0.4">
      <c r="B7" s="12" t="s">
        <v>31</v>
      </c>
      <c r="J7" s="23"/>
      <c r="K7" s="24" t="s">
        <v>40</v>
      </c>
      <c r="L7" s="25">
        <f>0.5*(1+I28/3)/(1+I28/6+Q28/6)</f>
        <v>0.76141252390057357</v>
      </c>
      <c r="M7" s="20" t="s">
        <v>22</v>
      </c>
      <c r="P7" s="18" t="s">
        <v>32</v>
      </c>
    </row>
    <row r="8" spans="2:16" x14ac:dyDescent="0.35">
      <c r="B8" s="29">
        <v>4</v>
      </c>
      <c r="L8" s="30" t="str">
        <f>IF(B3&gt;1,"","questo valore teorico deve essere ridotto")</f>
        <v/>
      </c>
      <c r="P8" s="18" t="s">
        <v>33</v>
      </c>
    </row>
    <row r="9" spans="2:16" x14ac:dyDescent="0.35">
      <c r="P9" s="18" t="s">
        <v>34</v>
      </c>
    </row>
    <row r="10" spans="2:16" x14ac:dyDescent="0.35">
      <c r="P10" s="18" t="s">
        <v>35</v>
      </c>
    </row>
    <row r="11" spans="2:16" ht="13.15" x14ac:dyDescent="0.4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ht="13.15" x14ac:dyDescent="0.4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35">
      <c r="B13" s="29">
        <v>1</v>
      </c>
      <c r="G13" s="1" t="s">
        <v>1</v>
      </c>
      <c r="H13" s="26">
        <v>60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35">
      <c r="F14" s="11"/>
      <c r="G14" s="1" t="s">
        <v>2</v>
      </c>
      <c r="H14" s="26">
        <v>22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35">
      <c r="G15" s="1" t="s">
        <v>12</v>
      </c>
      <c r="H15" s="27">
        <v>4</v>
      </c>
      <c r="I15" s="1" t="s">
        <v>4</v>
      </c>
      <c r="J15" s="1" t="str">
        <f>IF($B$18=2,G15,"")</f>
        <v/>
      </c>
      <c r="K15" s="27">
        <v>3.8</v>
      </c>
      <c r="L15" s="1" t="str">
        <f>IF(B18=2,I15,"")</f>
        <v/>
      </c>
      <c r="P15" s="18"/>
    </row>
    <row r="16" spans="2:16" x14ac:dyDescent="0.35">
      <c r="G16" s="1"/>
      <c r="H16" s="6"/>
      <c r="I16" s="2"/>
      <c r="J16" s="1"/>
      <c r="K16" s="6"/>
      <c r="L16" s="2"/>
      <c r="P16" s="18"/>
    </row>
    <row r="17" spans="2:18" ht="13.15" x14ac:dyDescent="0.4">
      <c r="B17" s="12" t="s">
        <v>26</v>
      </c>
      <c r="G17" s="12" t="str">
        <f>IF(B13=2,"travi inferiori","")</f>
        <v/>
      </c>
      <c r="I17" t="str">
        <f>IF(B8&gt;2,"infinitamente rigide (incastro)","")</f>
        <v>infinitamente rigide (incastro)</v>
      </c>
      <c r="P17" s="18" t="s">
        <v>23</v>
      </c>
    </row>
    <row r="18" spans="2:18" ht="13.15" x14ac:dyDescent="0.4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35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35">
      <c r="G20" s="13" t="str">
        <f>IF($B$13=2,"h","")</f>
        <v/>
      </c>
      <c r="H20" s="26">
        <v>60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35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35"/>
    <row r="23" spans="2:18" s="1" customFormat="1" x14ac:dyDescent="0.35">
      <c r="D23" s="2"/>
    </row>
    <row r="24" spans="2:18" s="1" customFormat="1" x14ac:dyDescent="0.35"/>
    <row r="25" spans="2:18" s="1" customFormat="1" x14ac:dyDescent="0.35"/>
    <row r="26" spans="2:18" s="8" customFormat="1" x14ac:dyDescent="0.35">
      <c r="B26" s="8" t="s">
        <v>7</v>
      </c>
      <c r="C26" s="8">
        <f>H3*H4^3/12</f>
        <v>157500</v>
      </c>
      <c r="D26" s="16" t="s">
        <v>8</v>
      </c>
      <c r="F26" s="8" t="s">
        <v>41</v>
      </c>
      <c r="G26" s="8">
        <f>H13</f>
        <v>60</v>
      </c>
      <c r="H26" s="8" t="s">
        <v>9</v>
      </c>
      <c r="I26" s="8">
        <f>G26*G27^3/12</f>
        <v>53240</v>
      </c>
      <c r="J26" s="16" t="s">
        <v>8</v>
      </c>
      <c r="L26" s="8">
        <f>IF($B$13=1,H13,H19)</f>
        <v>60</v>
      </c>
      <c r="N26" s="8" t="s">
        <v>41</v>
      </c>
      <c r="O26" s="8">
        <f>IF(B8=1,L26*2,L26)</f>
        <v>60</v>
      </c>
      <c r="P26" s="8" t="s">
        <v>10</v>
      </c>
      <c r="Q26" s="8">
        <f>O26*O27^3/12</f>
        <v>53240</v>
      </c>
      <c r="R26" s="16" t="s">
        <v>8</v>
      </c>
    </row>
    <row r="27" spans="2:18" s="8" customFormat="1" x14ac:dyDescent="0.35">
      <c r="B27" s="8" t="s">
        <v>13</v>
      </c>
      <c r="C27" s="17">
        <f>$C$21*C26/H5/100</f>
        <v>13781250</v>
      </c>
      <c r="D27" s="16" t="s">
        <v>16</v>
      </c>
      <c r="G27" s="8">
        <f>H14</f>
        <v>22</v>
      </c>
      <c r="H27" s="8" t="s">
        <v>14</v>
      </c>
      <c r="I27" s="17">
        <f>$C$21*I26/G28/100</f>
        <v>4192650</v>
      </c>
      <c r="J27" s="16" t="s">
        <v>16</v>
      </c>
      <c r="L27" s="8">
        <f>IF($B$13=1,H14,H20)</f>
        <v>22</v>
      </c>
      <c r="O27" s="8">
        <f>L27</f>
        <v>22</v>
      </c>
      <c r="P27" s="8" t="s">
        <v>15</v>
      </c>
      <c r="Q27" s="17">
        <f>$C$21*Q26/O28/100</f>
        <v>4192650</v>
      </c>
      <c r="R27" s="16" t="s">
        <v>16</v>
      </c>
    </row>
    <row r="28" spans="2:18" s="8" customFormat="1" x14ac:dyDescent="0.35">
      <c r="G28" s="9">
        <f>H15</f>
        <v>4</v>
      </c>
      <c r="H28" s="8" t="s">
        <v>17</v>
      </c>
      <c r="I28" s="9">
        <f>IF(B3&lt;3,C27/(I27+I31)*2,0)</f>
        <v>6.5740045078888052</v>
      </c>
      <c r="L28" s="9">
        <f>G28</f>
        <v>4</v>
      </c>
      <c r="O28" s="9">
        <f>L28</f>
        <v>4</v>
      </c>
      <c r="P28" s="8" t="s">
        <v>18</v>
      </c>
      <c r="Q28" s="9">
        <f>IF(B8&lt;3,C27/(Q27+Q31)*2,0)</f>
        <v>0</v>
      </c>
    </row>
    <row r="29" spans="2:18" s="8" customFormat="1" x14ac:dyDescent="0.35"/>
    <row r="30" spans="2:18" s="8" customFormat="1" x14ac:dyDescent="0.35">
      <c r="E30" s="8">
        <f>IF($B$18=1,0,IF($B$18=2,K13,H13))</f>
        <v>0</v>
      </c>
      <c r="F30" s="8" t="s">
        <v>42</v>
      </c>
      <c r="G30" s="8">
        <f>E30</f>
        <v>0</v>
      </c>
      <c r="H30" s="8" t="s">
        <v>9</v>
      </c>
      <c r="I30" s="8">
        <f>G30*G31^3/12</f>
        <v>0</v>
      </c>
      <c r="J30" s="16" t="s">
        <v>8</v>
      </c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8" customFormat="1" x14ac:dyDescent="0.35">
      <c r="E31" s="8">
        <f>IF($B$18=1,0,IF($B$18=2,K14,H14))</f>
        <v>0</v>
      </c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L31" s="8">
        <f>IF($B$13=1,K14,K20)</f>
        <v>60</v>
      </c>
      <c r="M31" s="8">
        <f>IF($B$18=1,0,IF($B$18=2,L31,L27))</f>
        <v>0</v>
      </c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8" customFormat="1" x14ac:dyDescent="0.35">
      <c r="E32" s="9">
        <f>IF($B$18=1,H15,IF($B$18=2,K15,H15))</f>
        <v>4</v>
      </c>
      <c r="G32" s="9">
        <f>E32</f>
        <v>4</v>
      </c>
      <c r="H32" s="16"/>
      <c r="M32" s="9">
        <f>G32</f>
        <v>4</v>
      </c>
      <c r="O32" s="9">
        <f>M32</f>
        <v>4</v>
      </c>
    </row>
    <row r="33" spans="2:17" s="1" customFormat="1" x14ac:dyDescent="0.35">
      <c r="B33" s="19"/>
      <c r="C33" s="19"/>
      <c r="D33" s="19"/>
      <c r="E33" s="19"/>
      <c r="Q33" s="14"/>
    </row>
    <row r="34" spans="2:17" s="1" customFormat="1" x14ac:dyDescent="0.35">
      <c r="M34" s="2"/>
    </row>
    <row r="35" spans="2:17" s="1" customFormat="1" x14ac:dyDescent="0.35">
      <c r="M35" s="2"/>
    </row>
    <row r="36" spans="2:17" s="1" customFormat="1" x14ac:dyDescent="0.35">
      <c r="I36" s="3"/>
      <c r="M36" s="2"/>
      <c r="P36" s="3"/>
    </row>
    <row r="37" spans="2:17" s="1" customFormat="1" x14ac:dyDescent="0.35">
      <c r="D37" s="8"/>
    </row>
    <row r="38" spans="2:17" s="1" customFormat="1" x14ac:dyDescent="0.35">
      <c r="E38" s="10"/>
      <c r="F38" s="7"/>
    </row>
    <row r="39" spans="2:17" s="1" customFormat="1" x14ac:dyDescent="0.35"/>
    <row r="40" spans="2:17" s="1" customFormat="1" x14ac:dyDescent="0.35"/>
    <row r="41" spans="2:17" s="1" customFormat="1" x14ac:dyDescent="0.35"/>
    <row r="42" spans="2:17" s="1" customFormat="1" x14ac:dyDescent="0.35"/>
    <row r="43" spans="2:17" s="1" customFormat="1" x14ac:dyDescent="0.35"/>
    <row r="44" spans="2:17" s="1" customFormat="1" x14ac:dyDescent="0.35"/>
    <row r="45" spans="2:17" s="1" customFormat="1" x14ac:dyDescent="0.35"/>
    <row r="46" spans="2:17" s="1" customFormat="1" x14ac:dyDescent="0.35">
      <c r="D46" s="14"/>
    </row>
  </sheetData>
  <sheetProtection sheet="1" objects="1" scenarios="1" selectLockedCells="1"/>
  <conditionalFormatting sqref="F14">
    <cfRule type="expression" dxfId="13" priority="14" stopIfTrue="1">
      <formula>"$F$12=2"</formula>
    </cfRule>
  </conditionalFormatting>
  <conditionalFormatting sqref="K13">
    <cfRule type="expression" dxfId="12" priority="13" stopIfTrue="1">
      <formula>B18&lt;&gt;2</formula>
    </cfRule>
  </conditionalFormatting>
  <conditionalFormatting sqref="K14">
    <cfRule type="expression" dxfId="11" priority="12" stopIfTrue="1">
      <formula>B18&lt;&gt;2</formula>
    </cfRule>
  </conditionalFormatting>
  <conditionalFormatting sqref="K15 K20">
    <cfRule type="expression" dxfId="10" priority="11" stopIfTrue="1">
      <formula>$B$18&lt;&gt;2</formula>
    </cfRule>
  </conditionalFormatting>
  <conditionalFormatting sqref="K19:K20">
    <cfRule type="expression" dxfId="9" priority="8" stopIfTrue="1">
      <formula>$B$13=1</formula>
    </cfRule>
    <cfRule type="expression" dxfId="8" priority="9" stopIfTrue="1">
      <formula>$B$12=1</formula>
    </cfRule>
    <cfRule type="expression" dxfId="7" priority="10" stopIfTrue="1">
      <formula>$B$18&lt;&gt;2</formula>
    </cfRule>
  </conditionalFormatting>
  <conditionalFormatting sqref="J18 H19:H20 K19:K20">
    <cfRule type="expression" dxfId="6" priority="7" stopIfTrue="1">
      <formula>$B$13=1</formula>
    </cfRule>
  </conditionalFormatting>
  <conditionalFormatting sqref="G18 J18 G19:H21 I19:I20 J19:K21 L19:L20">
    <cfRule type="expression" dxfId="5" priority="6">
      <formula>$B$8&gt;2</formula>
    </cfRule>
  </conditionalFormatting>
  <conditionalFormatting sqref="G12 J12 G13:L15">
    <cfRule type="expression" dxfId="4" priority="5">
      <formula>$B$3&gt;2</formula>
    </cfRule>
  </conditionalFormatting>
  <conditionalFormatting sqref="H19:H20">
    <cfRule type="expression" dxfId="3" priority="4">
      <formula>$B$3&gt;2</formula>
    </cfRule>
  </conditionalFormatting>
  <conditionalFormatting sqref="K19:K20">
    <cfRule type="expression" dxfId="2" priority="3">
      <formula>$B$3&gt;2</formula>
    </cfRule>
  </conditionalFormatting>
  <conditionalFormatting sqref="H19:H20">
    <cfRule type="expression" dxfId="1" priority="2">
      <formula>$B$3&gt;2</formula>
    </cfRule>
  </conditionalFormatting>
  <conditionalFormatting sqref="K19:K20">
    <cfRule type="expression" dxfId="0" priority="1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A14" sqref="A14:XFD14"/>
    </sheetView>
  </sheetViews>
  <sheetFormatPr defaultRowHeight="12.75" x14ac:dyDescent="0.35"/>
  <sheetData>
    <row r="1" spans="1:13" x14ac:dyDescent="0.35">
      <c r="A1" s="1" t="s">
        <v>0</v>
      </c>
      <c r="B1" s="1" t="s">
        <v>43</v>
      </c>
      <c r="C1" s="1" t="s">
        <v>44</v>
      </c>
      <c r="D1" s="1" t="s">
        <v>45</v>
      </c>
      <c r="E1" s="1" t="s">
        <v>21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</row>
    <row r="2" spans="1:13" x14ac:dyDescent="0.35">
      <c r="A2" s="1" t="s">
        <v>54</v>
      </c>
      <c r="B2" s="1" t="s">
        <v>55</v>
      </c>
      <c r="C2" s="1">
        <v>2</v>
      </c>
      <c r="D2" s="1"/>
      <c r="E2" s="3">
        <f>'rig-2 t em'!L5</f>
        <v>41.310715101230294</v>
      </c>
      <c r="F2" s="5">
        <f>'rig-2 t em'!L7</f>
        <v>0.61362130647939583</v>
      </c>
      <c r="G2" s="3">
        <f>E2/$E$2</f>
        <v>1</v>
      </c>
      <c r="H2" s="1">
        <v>10</v>
      </c>
      <c r="I2" s="1">
        <v>11</v>
      </c>
      <c r="J2" s="1">
        <f>H2</f>
        <v>10</v>
      </c>
      <c r="K2" s="1">
        <f>I2</f>
        <v>11</v>
      </c>
      <c r="L2" s="31">
        <f>H2*$E2</f>
        <v>413.10715101230295</v>
      </c>
      <c r="M2" s="31">
        <f>I2*$E2</f>
        <v>454.41786611353325</v>
      </c>
    </row>
    <row r="3" spans="1:13" x14ac:dyDescent="0.35">
      <c r="A3" s="1" t="s">
        <v>54</v>
      </c>
      <c r="B3" s="1" t="s">
        <v>55</v>
      </c>
      <c r="C3" s="1">
        <v>1</v>
      </c>
      <c r="D3" s="1"/>
      <c r="E3" s="3">
        <f>'rig-1 t em'!L5</f>
        <v>32.91031312037795</v>
      </c>
      <c r="F3" s="5">
        <f>'rig-1 t em'!L7</f>
        <v>0.68516519110343344</v>
      </c>
      <c r="G3" s="3">
        <f>E3/$E$2</f>
        <v>0.79665319372304533</v>
      </c>
      <c r="H3" s="1">
        <v>3</v>
      </c>
      <c r="I3" s="1">
        <v>3</v>
      </c>
      <c r="J3" s="1">
        <f>H3*0.7</f>
        <v>2.0999999999999996</v>
      </c>
      <c r="K3" s="1">
        <f>I3*0.7</f>
        <v>2.0999999999999996</v>
      </c>
      <c r="L3" s="31">
        <f>H3*$E3</f>
        <v>98.730939361133849</v>
      </c>
      <c r="M3" s="31">
        <f>I3*$E3</f>
        <v>98.730939361133849</v>
      </c>
    </row>
    <row r="4" spans="1:13" x14ac:dyDescent="0.35">
      <c r="A4" s="1" t="s">
        <v>56</v>
      </c>
      <c r="B4" s="1" t="s">
        <v>57</v>
      </c>
      <c r="C4" s="1">
        <v>2</v>
      </c>
      <c r="D4" s="1"/>
      <c r="E4" s="3">
        <f>'def-2 t em'!L5</f>
        <v>11.060107339255499</v>
      </c>
      <c r="F4" s="5">
        <f>'def-2 t em'!L7</f>
        <v>0.52562225475841884</v>
      </c>
      <c r="G4" s="3">
        <f>E4/$E$2</f>
        <v>0.26772974789114973</v>
      </c>
      <c r="H4" s="1">
        <v>1</v>
      </c>
      <c r="I4" s="1">
        <v>0</v>
      </c>
      <c r="J4" s="1">
        <f>H4*0.3</f>
        <v>0.3</v>
      </c>
      <c r="K4" s="1">
        <f>I4*0.3</f>
        <v>0</v>
      </c>
      <c r="L4" s="31">
        <f>H4*$E4</f>
        <v>11.060107339255499</v>
      </c>
      <c r="M4" s="31">
        <f>I4*$E4</f>
        <v>0</v>
      </c>
    </row>
    <row r="5" spans="1:13" x14ac:dyDescent="0.35">
      <c r="A5" s="1" t="s">
        <v>56</v>
      </c>
      <c r="B5" s="1" t="s">
        <v>57</v>
      </c>
      <c r="C5" s="1">
        <v>1</v>
      </c>
      <c r="D5" s="1"/>
      <c r="E5" s="3">
        <f>'def-1 t em'!L5</f>
        <v>9.8728223778735629</v>
      </c>
      <c r="F5" s="5">
        <f>'def-1 t em'!L7</f>
        <v>0.54874651810584962</v>
      </c>
      <c r="G5" s="3">
        <f>E5/$E$2</f>
        <v>0.23898938456234894</v>
      </c>
      <c r="H5" s="1">
        <v>5</v>
      </c>
      <c r="I5" s="1">
        <v>7</v>
      </c>
      <c r="J5" s="1">
        <f>H5*0.1</f>
        <v>0.5</v>
      </c>
      <c r="K5" s="1">
        <f>I5*0.1</f>
        <v>0.70000000000000007</v>
      </c>
      <c r="L5" s="31">
        <f>H5*$E5</f>
        <v>49.364111889367813</v>
      </c>
      <c r="M5" s="31">
        <f>I5*$E5</f>
        <v>69.109756645114942</v>
      </c>
    </row>
    <row r="6" spans="1:13" x14ac:dyDescent="0.35">
      <c r="A6" s="1" t="s">
        <v>56</v>
      </c>
      <c r="B6" s="1" t="s">
        <v>57</v>
      </c>
      <c r="C6" s="1"/>
      <c r="D6" s="1">
        <v>2</v>
      </c>
      <c r="E6" s="3">
        <f>'def-2 t sp'!L5</f>
        <v>6.1889472815140341</v>
      </c>
      <c r="F6" s="5">
        <f>'def-2 t sp'!L7</f>
        <v>0.67696788285737408</v>
      </c>
      <c r="G6" s="3">
        <f>E6/$E$2</f>
        <v>0.14981457634776499</v>
      </c>
      <c r="H6" s="1">
        <v>4</v>
      </c>
      <c r="I6" s="1">
        <v>2</v>
      </c>
      <c r="J6" s="1"/>
      <c r="K6" s="1"/>
      <c r="L6" s="31">
        <f t="shared" ref="L3:M7" si="0">H6*$E6</f>
        <v>24.755789126056136</v>
      </c>
      <c r="M6" s="31">
        <f t="shared" si="0"/>
        <v>12.377894563028068</v>
      </c>
    </row>
    <row r="7" spans="1:13" x14ac:dyDescent="0.35">
      <c r="A7" s="1" t="s">
        <v>56</v>
      </c>
      <c r="B7" s="1" t="s">
        <v>57</v>
      </c>
      <c r="C7" s="1"/>
      <c r="D7" s="1">
        <v>1</v>
      </c>
      <c r="E7" s="3">
        <f>'def-1 t sp'!L5</f>
        <v>4.9680903860171535</v>
      </c>
      <c r="F7" s="5">
        <f>'def-1 t sp'!L7</f>
        <v>0.76141252390057357</v>
      </c>
      <c r="G7" s="3">
        <f>E7/$E$2</f>
        <v>0.12026154410164631</v>
      </c>
      <c r="H7" s="1">
        <v>4</v>
      </c>
      <c r="I7" s="1">
        <v>4</v>
      </c>
      <c r="J7" s="1"/>
      <c r="K7" s="1"/>
      <c r="L7" s="31">
        <f t="shared" si="0"/>
        <v>19.872361544068614</v>
      </c>
      <c r="M7" s="31">
        <f t="shared" si="0"/>
        <v>19.872361544068614</v>
      </c>
    </row>
    <row r="8" spans="1:13" x14ac:dyDescent="0.35">
      <c r="A8" s="1"/>
      <c r="B8" s="1"/>
      <c r="C8" s="1"/>
      <c r="D8" s="1"/>
      <c r="F8" s="1"/>
      <c r="G8" s="1"/>
      <c r="H8" s="32">
        <f>SUM(H2:H7)</f>
        <v>27</v>
      </c>
      <c r="I8" s="32">
        <f>SUM(I2:I7)</f>
        <v>27</v>
      </c>
      <c r="J8" s="32"/>
      <c r="K8" s="32"/>
      <c r="L8" s="33">
        <f>SUM(L2:L7)</f>
        <v>616.8904602721849</v>
      </c>
      <c r="M8" s="33">
        <f>SUM(M2:M7)</f>
        <v>654.50881822687882</v>
      </c>
    </row>
    <row r="9" spans="1:13" x14ac:dyDescent="0.35">
      <c r="A9" s="1" t="s">
        <v>58</v>
      </c>
      <c r="B9" s="1"/>
      <c r="C9" s="1"/>
      <c r="D9" s="1"/>
      <c r="F9" s="1"/>
      <c r="G9" s="1"/>
      <c r="H9" s="1"/>
      <c r="I9" s="1"/>
      <c r="J9" s="34">
        <f>SUM(J2:J7)</f>
        <v>12.9</v>
      </c>
      <c r="K9" s="34">
        <f>SUM(K2:K7)</f>
        <v>13.799999999999999</v>
      </c>
      <c r="L9" s="3">
        <f>L8/$E$2</f>
        <v>14.932940733669676</v>
      </c>
      <c r="M9" s="3">
        <f>M8/$E$2</f>
        <v>15.843560602207697</v>
      </c>
    </row>
    <row r="12" spans="1:13" x14ac:dyDescent="0.35">
      <c r="F12" s="35">
        <f>E2</f>
        <v>41.310715101230294</v>
      </c>
      <c r="G12" s="35">
        <f>E3</f>
        <v>32.91031312037795</v>
      </c>
      <c r="H12" s="35">
        <f>E4</f>
        <v>11.060107339255499</v>
      </c>
      <c r="I12" s="35">
        <f>E5</f>
        <v>9.8728223778735629</v>
      </c>
      <c r="J12" s="35">
        <f>E6</f>
        <v>6.1889472815140341</v>
      </c>
      <c r="K12" s="35">
        <f>E7</f>
        <v>4.9680903860171535</v>
      </c>
      <c r="L12" s="36">
        <f>L8</f>
        <v>616.8904602721849</v>
      </c>
      <c r="M12" s="36">
        <f>M8</f>
        <v>654.50881822687882</v>
      </c>
    </row>
    <row r="14" spans="1:13" x14ac:dyDescent="0.35">
      <c r="F14" s="3">
        <f>G2</f>
        <v>1</v>
      </c>
      <c r="G14" s="3">
        <f>G3</f>
        <v>0.79665319372304533</v>
      </c>
      <c r="H14" s="3">
        <f>G4</f>
        <v>0.26772974789114973</v>
      </c>
      <c r="I14" s="3">
        <f>G5</f>
        <v>0.23898938456234894</v>
      </c>
      <c r="J14" s="3">
        <f>G6</f>
        <v>0.14981457634776499</v>
      </c>
      <c r="K14" s="3">
        <f>G7</f>
        <v>0.12026154410164631</v>
      </c>
      <c r="L14" s="3">
        <f>L9</f>
        <v>14.932940733669676</v>
      </c>
      <c r="M14" s="3">
        <f>M9</f>
        <v>15.843560602207697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rig-2 t em</vt:lpstr>
      <vt:lpstr>rig-1 t em</vt:lpstr>
      <vt:lpstr>def-2 t em</vt:lpstr>
      <vt:lpstr>def-1 t em</vt:lpstr>
      <vt:lpstr>def-2 t sp</vt:lpstr>
      <vt:lpstr>def-1 t sp</vt:lpstr>
      <vt:lpstr>Riepilogo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2013-01-02T09:55:43Z</dcterms:created>
  <dcterms:modified xsi:type="dcterms:W3CDTF">2017-08-23T12:24:09Z</dcterms:modified>
</cp:coreProperties>
</file>